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filterPrivacy="1" codeName="ThisWorkbook" defaultThemeVersion="124226"/>
  <xr:revisionPtr revIDLastSave="0" documentId="13_ncr:1_{79142DF9-0042-48E6-BDE5-45EB69DF142D}" xr6:coauthVersionLast="36" xr6:coauthVersionMax="47" xr10:uidLastSave="{00000000-0000-0000-0000-000000000000}"/>
  <bookViews>
    <workbookView xWindow="0" yWindow="0" windowWidth="38400" windowHeight="17030" xr2:uid="{00000000-000D-0000-FFFF-FFFF00000000}"/>
  </bookViews>
  <sheets>
    <sheet name="Principal" sheetId="1" r:id="rId1"/>
    <sheet name="Llistes" sheetId="2" r:id="rId2"/>
  </sheets>
  <definedNames>
    <definedName name="_xlnm._FilterDatabase" localSheetId="0" hidden="1">Principal!$B$2:$C$13</definedName>
    <definedName name="_xlcn.WorksheetConnection_Remerdy.xlsxTabla11" hidden="1">Tabla1[]</definedName>
    <definedName name="Tabla1_1" localSheetId="0" hidden="1">Principal!#REF!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a1" name="Tabla1" connection="WorksheetConnection_Remerdy.xlsx!Tabla1"/>
        </x15:modelTables>
      </x15:dataModel>
    </ext>
  </extLst>
</workbook>
</file>

<file path=xl/calcChain.xml><?xml version="1.0" encoding="utf-8"?>
<calcChain xmlns="http://schemas.openxmlformats.org/spreadsheetml/2006/main">
  <c r="F20" i="1" l="1"/>
  <c r="C23" i="1" s="1"/>
  <c r="C35" i="1"/>
  <c r="F22" i="1" l="1"/>
  <c r="C19" i="1"/>
  <c r="I24" i="1"/>
  <c r="I5" i="1"/>
  <c r="I16" i="1"/>
  <c r="C22" i="1" l="1"/>
  <c r="C31" i="1" l="1"/>
  <c r="I9" i="1"/>
  <c r="I4" i="1"/>
  <c r="C25" i="1"/>
  <c r="C21" i="1"/>
  <c r="C33" i="1"/>
  <c r="C24" i="1" l="1"/>
  <c r="E16" i="1"/>
  <c r="C18" i="1"/>
  <c r="C16" i="1"/>
  <c r="C32" i="1"/>
  <c r="C20" i="1"/>
  <c r="F7" i="1"/>
  <c r="F8" i="1"/>
  <c r="I23" i="1"/>
  <c r="I15" i="1"/>
  <c r="I18" i="1" l="1"/>
  <c r="I20" i="1" l="1"/>
  <c r="F4" i="1" l="1"/>
  <c r="F3" i="1"/>
  <c r="K29" i="1"/>
  <c r="K21" i="1"/>
  <c r="I26" i="1" l="1"/>
  <c r="I13" i="1"/>
  <c r="I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elo de dato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Remerdy.xlsx!Tabla1" type="102" refreshedVersion="6" minRefreshableVersion="5">
    <extLst>
      <ext xmlns:x15="http://schemas.microsoft.com/office/spreadsheetml/2010/11/main" uri="{DE250136-89BD-433C-8126-D09CA5730AF9}">
        <x15:connection id="Tabla1" autoDelete="1">
          <x15:rangePr sourceName="_xlcn.WorksheetConnection_Remerdy.xlsxTabla11"/>
        </x15:connection>
      </ext>
    </extLst>
  </connection>
</connections>
</file>

<file path=xl/sharedStrings.xml><?xml version="1.0" encoding="utf-8"?>
<sst xmlns="http://schemas.openxmlformats.org/spreadsheetml/2006/main" count="153" uniqueCount="109">
  <si>
    <t>Nom i cognoms</t>
  </si>
  <si>
    <t>Jordi Salvans Ruiz</t>
  </si>
  <si>
    <t>Create Relationships</t>
  </si>
  <si>
    <t>Tasques</t>
  </si>
  <si>
    <t>Nom de l'aplicacio</t>
  </si>
  <si>
    <t>Servei de formularis</t>
  </si>
  <si>
    <t>Search</t>
  </si>
  <si>
    <t>Desplegament</t>
  </si>
  <si>
    <t>Versió anterior</t>
  </si>
  <si>
    <t>Codi de PRE</t>
  </si>
  <si>
    <t>Name</t>
  </si>
  <si>
    <t>Versió actual</t>
  </si>
  <si>
    <t>Summary</t>
  </si>
  <si>
    <t>Que incorpora</t>
  </si>
  <si>
    <t>Date/System</t>
  </si>
  <si>
    <t>Categorization</t>
  </si>
  <si>
    <t>Assigment</t>
  </si>
  <si>
    <t>Entorn</t>
  </si>
  <si>
    <t>PRE</t>
  </si>
  <si>
    <t>Scheluded Start Date</t>
  </si>
  <si>
    <t>Operational Categorization</t>
  </si>
  <si>
    <t>Data d'inici</t>
  </si>
  <si>
    <t>Scheluded End Date</t>
  </si>
  <si>
    <t>Tier 1</t>
  </si>
  <si>
    <t>DESPLEGAMENT</t>
  </si>
  <si>
    <t>Assignee Company</t>
  </si>
  <si>
    <t>CPD2 - UTE IBM-INSA-SEIDOR</t>
  </si>
  <si>
    <t>Data de fi</t>
  </si>
  <si>
    <t>Tier 2</t>
  </si>
  <si>
    <t>Assignee Organization</t>
  </si>
  <si>
    <t>CPD2</t>
  </si>
  <si>
    <t>Tall de Servei</t>
  </si>
  <si>
    <t>Degradació de Servei</t>
  </si>
  <si>
    <t>Afegir Aprovadors</t>
  </si>
  <si>
    <t>Tier 3</t>
  </si>
  <si>
    <t>Assignee Group</t>
  </si>
  <si>
    <t>CPD2-N3-CR_EBH</t>
  </si>
  <si>
    <t>Usuaris Afectats</t>
  </si>
  <si>
    <t>menys de 100</t>
  </si>
  <si>
    <t>Individual/Grupal</t>
  </si>
  <si>
    <t>Grup</t>
  </si>
  <si>
    <t>Dates</t>
  </si>
  <si>
    <t>Work Info</t>
  </si>
  <si>
    <t>És incidencia?</t>
  </si>
  <si>
    <t>No</t>
  </si>
  <si>
    <t>Empresa de suport</t>
  </si>
  <si>
    <t>Instruccions de desplegament</t>
  </si>
  <si>
    <t>Tipus desplegament</t>
  </si>
  <si>
    <t>Codi</t>
  </si>
  <si>
    <t>Organització de suport</t>
  </si>
  <si>
    <t>Notes</t>
  </si>
  <si>
    <t>Nom de grup de suport</t>
  </si>
  <si>
    <t>CPD2-N2</t>
  </si>
  <si>
    <t>Comprovació</t>
  </si>
  <si>
    <t>Coordinator Group</t>
  </si>
  <si>
    <t>AM13_23-N2-CANVIS</t>
  </si>
  <si>
    <t>Change Coordinator</t>
  </si>
  <si>
    <t>Service</t>
  </si>
  <si>
    <t>ISISSCAT-IS3</t>
  </si>
  <si>
    <t>Template</t>
  </si>
  <si>
    <t>AM13_23 - ATENCIÓ ESPECIALITZADA</t>
  </si>
  <si>
    <t>AM13_23</t>
  </si>
  <si>
    <t>Fecha Actual:</t>
  </si>
  <si>
    <t>AM13_23-N2</t>
  </si>
  <si>
    <t>Class</t>
  </si>
  <si>
    <t>Assignee</t>
  </si>
  <si>
    <t>Impact</t>
  </si>
  <si>
    <t>Marxa enrere</t>
  </si>
  <si>
    <t>Urgency</t>
  </si>
  <si>
    <t>Priority</t>
  </si>
  <si>
    <t>Risk Level</t>
  </si>
  <si>
    <t>Manager Group</t>
  </si>
  <si>
    <t>OGOS-N2</t>
  </si>
  <si>
    <t>Enviroment</t>
  </si>
  <si>
    <t>Tipus d'afectació</t>
  </si>
  <si>
    <t>Other Information</t>
  </si>
  <si>
    <t>Affectation</t>
  </si>
  <si>
    <t>Entorns</t>
  </si>
  <si>
    <t>Aplicacions</t>
  </si>
  <si>
    <t>Tipus Desplegament</t>
  </si>
  <si>
    <t>Tall de servei</t>
  </si>
  <si>
    <t>Booleano</t>
  </si>
  <si>
    <t>Monitor Funcional</t>
  </si>
  <si>
    <t>Amb tall de servei</t>
  </si>
  <si>
    <t>més de 1000</t>
  </si>
  <si>
    <t>Extensive/Widespread</t>
  </si>
  <si>
    <t>Si</t>
  </si>
  <si>
    <t>No té afectació al no ser un entorn productiu</t>
  </si>
  <si>
    <t>PRO</t>
  </si>
  <si>
    <t>Monitor Test</t>
  </si>
  <si>
    <t>Script</t>
  </si>
  <si>
    <t>entre 100 i 1000</t>
  </si>
  <si>
    <t>Significant/large</t>
  </si>
  <si>
    <t>El tall de servei no té afectació pels usuaris ja que es realitza fora del seu horari de connexió.</t>
  </si>
  <si>
    <t>Monitor Operatiu</t>
  </si>
  <si>
    <t>Codi - Script</t>
  </si>
  <si>
    <t>Sense tall de servei</t>
  </si>
  <si>
    <t>Moderate/Limited</t>
  </si>
  <si>
    <t>No té afectació al no haver-hi un tall de servei</t>
  </si>
  <si>
    <t>Validador Estructures</t>
  </si>
  <si>
    <t xml:space="preserve">Minor/Localized </t>
  </si>
  <si>
    <t>Servei de Regles d'Avaluació</t>
  </si>
  <si>
    <t>Eina Monitoratge</t>
  </si>
  <si>
    <t>Motor de Regles</t>
  </si>
  <si>
    <t>Accés a Aplicacions</t>
  </si>
  <si>
    <t>Plataforma Interoperabilitat</t>
  </si>
  <si>
    <t>23.0.0</t>
  </si>
  <si>
    <t>23.0.1</t>
  </si>
  <si>
    <t>correccions de la versió 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</si>
</sst>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7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30" xfId="0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20" xfId="0" applyFont="1" applyBorder="1" applyAlignment="1">
      <alignment horizontal="left" vertical="center"/>
    </xf>
    <xf numFmtId="0" fontId="1" fillId="0" borderId="28" xfId="0" applyFont="1" applyBorder="1" applyAlignment="1">
      <alignment vertical="center"/>
    </xf>
    <xf numFmtId="0" fontId="0" fillId="2" borderId="16" xfId="0" applyFill="1" applyBorder="1" applyAlignment="1" applyProtection="1">
      <alignment horizontal="left" vertical="center"/>
      <protection locked="0"/>
    </xf>
    <xf numFmtId="164" fontId="0" fillId="2" borderId="4" xfId="0" applyNumberFormat="1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left" vertical="center"/>
    </xf>
    <xf numFmtId="0" fontId="0" fillId="2" borderId="2" xfId="0" applyFill="1" applyBorder="1" applyAlignment="1" applyProtection="1">
      <alignment horizontal="left" vertical="center"/>
      <protection locked="0"/>
    </xf>
    <xf numFmtId="22" fontId="0" fillId="2" borderId="4" xfId="0" applyNumberFormat="1" applyFill="1" applyBorder="1" applyAlignment="1" applyProtection="1">
      <alignment horizontal="left" vertical="center"/>
      <protection locked="0"/>
    </xf>
    <xf numFmtId="0" fontId="0" fillId="0" borderId="4" xfId="0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" fillId="0" borderId="20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0" fillId="2" borderId="33" xfId="0" applyFill="1" applyBorder="1" applyAlignment="1" applyProtection="1">
      <alignment horizontal="left" vertical="center"/>
      <protection locked="0"/>
    </xf>
    <xf numFmtId="0" fontId="1" fillId="0" borderId="36" xfId="0" applyFont="1" applyBorder="1" applyAlignment="1">
      <alignment vertical="center"/>
    </xf>
    <xf numFmtId="22" fontId="0" fillId="0" borderId="0" xfId="0" applyNumberFormat="1"/>
    <xf numFmtId="0" fontId="6" fillId="0" borderId="0" xfId="0" applyFont="1" applyAlignment="1">
      <alignment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" fillId="0" borderId="2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" displayName="Tabla2" ref="A1:A3" totalsRowShown="0">
  <autoFilter ref="A1:A3" xr:uid="{00000000-0009-0000-0100-000002000000}"/>
  <tableColumns count="1">
    <tableColumn id="1" xr3:uid="{00000000-0010-0000-0000-000001000000}" name="Entor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a3" displayName="Tabla3" ref="C1:C11" totalsRowShown="0">
  <autoFilter ref="C1:C11" xr:uid="{00000000-0009-0000-0100-000003000000}"/>
  <tableColumns count="1">
    <tableColumn id="1" xr3:uid="{00000000-0010-0000-0100-000001000000}" name="Aplicacion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a1" displayName="Tabla1" ref="E1:E4" totalsRowShown="0">
  <autoFilter ref="E1:E4" xr:uid="{00000000-0009-0000-0100-000001000000}"/>
  <tableColumns count="1">
    <tableColumn id="1" xr3:uid="{00000000-0010-0000-0200-000001000000}" name="Tipus Desplegamen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499A00-0E6F-4003-9E7D-8FC88F494C24}" name="Tabla15" displayName="Tabla15" ref="G1:G4" totalsRowShown="0">
  <autoFilter ref="G1:G4" xr:uid="{5D67D2DE-2C9A-4FEC-BD86-4A53B62B2A58}"/>
  <tableColumns count="1">
    <tableColumn id="1" xr3:uid="{9439E2B7-D532-4CB4-B7B6-6CF740D6C7F3}" name="Tall de servei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FABBF9D-03DB-4510-99CF-0D2238170C27}" name="Tabla156" displayName="Tabla156" ref="I1:I4" totalsRowShown="0">
  <autoFilter ref="I1:I4" xr:uid="{481EC367-505B-4CDA-B72F-C63C34A1C43B}"/>
  <tableColumns count="1">
    <tableColumn id="1" xr3:uid="{2D699310-137F-4703-AB3A-9E1AB67A3785}" name="Usuaris Afectat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438E771-713C-4659-9991-B3C4EE341651}" name="Tabla1567" displayName="Tabla1567" ref="K1:K5" totalsRowShown="0">
  <autoFilter ref="K1:K5" xr:uid="{ECC135CF-B841-429A-ADF7-1F946A32482D}"/>
  <tableColumns count="1">
    <tableColumn id="1" xr3:uid="{17334287-56CA-484C-AB4B-0FD86E69D682}" name="Impact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D70582A-8F5F-4166-A186-47EFD8BA9314}" name="Tabla18" displayName="Tabla18" ref="M1:M3" totalsRowShown="0">
  <autoFilter ref="M1:M3" xr:uid="{7E431B43-FCE8-4742-AD21-B5581DE68D22}"/>
  <tableColumns count="1">
    <tableColumn id="1" xr3:uid="{2B65D41D-6847-40C7-96AB-7C7B0B3C426A}" name="Boolea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B3263CC-FD86-426C-9B38-E374BEFDCE24}" name="Tabla159" displayName="Tabla159" ref="O1:O4" totalsRowShown="0">
  <autoFilter ref="O1:O4" xr:uid="{4CCB164A-5973-416D-89A4-021CA6C3285A}"/>
  <tableColumns count="1">
    <tableColumn id="1" xr3:uid="{16652E06-1924-43B4-A1EF-5519C704CA46}" name="Affect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Q39"/>
  <sheetViews>
    <sheetView tabSelected="1" zoomScaleNormal="100" workbookViewId="0">
      <selection activeCell="C26" sqref="C26"/>
    </sheetView>
  </sheetViews>
  <sheetFormatPr baseColWidth="10" defaultColWidth="9.1796875" defaultRowHeight="14.5" x14ac:dyDescent="0.35"/>
  <cols>
    <col min="1" max="1" width="2.1796875" customWidth="1"/>
    <col min="2" max="2" width="18.453125" customWidth="1"/>
    <col min="3" max="3" width="82.54296875" customWidth="1"/>
    <col min="4" max="4" width="2.1796875" customWidth="1"/>
    <col min="5" max="5" width="21" customWidth="1"/>
    <col min="6" max="6" width="27.453125" customWidth="1"/>
    <col min="7" max="7" width="2.453125" customWidth="1"/>
    <col min="8" max="8" width="20.7265625" customWidth="1"/>
    <col min="9" max="9" width="19.7265625" customWidth="1"/>
    <col min="10" max="10" width="21.453125" customWidth="1"/>
    <col min="11" max="11" width="32.81640625" customWidth="1"/>
  </cols>
  <sheetData>
    <row r="1" spans="2:17" ht="9" customHeight="1" thickBot="1" x14ac:dyDescent="0.4"/>
    <row r="2" spans="2:17" ht="20.25" customHeight="1" thickBot="1" x14ac:dyDescent="0.4">
      <c r="B2" s="1" t="s">
        <v>0</v>
      </c>
      <c r="C2" s="26" t="s">
        <v>1</v>
      </c>
      <c r="E2" s="42" t="s">
        <v>2</v>
      </c>
      <c r="F2" s="43"/>
      <c r="H2" s="44" t="s">
        <v>3</v>
      </c>
      <c r="I2" s="45"/>
      <c r="J2" s="45"/>
      <c r="K2" s="46"/>
    </row>
    <row r="3" spans="2:17" ht="21" customHeight="1" x14ac:dyDescent="0.35">
      <c r="B3" s="13" t="s">
        <v>4</v>
      </c>
      <c r="C3" s="22" t="s">
        <v>5</v>
      </c>
      <c r="E3" s="20" t="s">
        <v>6</v>
      </c>
      <c r="F3" s="9" t="str">
        <f>IF(C7="PRE","No s'ha de posar","Infrastructure Change")</f>
        <v>No s'ha de posar</v>
      </c>
      <c r="H3" s="47" t="s">
        <v>7</v>
      </c>
      <c r="I3" s="48"/>
      <c r="J3" s="48"/>
      <c r="K3" s="49"/>
    </row>
    <row r="4" spans="2:17" ht="21" customHeight="1" thickBot="1" x14ac:dyDescent="0.4">
      <c r="B4" s="2" t="s">
        <v>8</v>
      </c>
      <c r="C4" s="23" t="s">
        <v>106</v>
      </c>
      <c r="E4" s="21" t="s">
        <v>9</v>
      </c>
      <c r="F4" s="12" t="str">
        <f>IF(C7="PRE","No s'ha de posar","&lt;Codi petició de PRE&gt;")</f>
        <v>No s'ha de posar</v>
      </c>
      <c r="H4" s="4" t="s">
        <v>10</v>
      </c>
      <c r="I4" s="53" t="str">
        <f>CONCATENATE("1. ",IF(C13="Codi","Desplegament",IF(C13="Codi - Script","Script i Desplegament","Script")),IF(C7="PRE",""," PRO"))</f>
        <v>1. Desplegament</v>
      </c>
      <c r="J4" s="54"/>
      <c r="K4" s="55"/>
    </row>
    <row r="5" spans="2:17" ht="21" customHeight="1" thickBot="1" x14ac:dyDescent="0.4">
      <c r="B5" s="2" t="s">
        <v>11</v>
      </c>
      <c r="C5" s="23" t="s">
        <v>107</v>
      </c>
      <c r="H5" s="29" t="s">
        <v>12</v>
      </c>
      <c r="I5" s="50" t="str">
        <f>CONCATENATE(IF(C13="Codi","Desplegament ",IF(C13="Codi - Script","Script i Desplegament ","Script ")),C3," de versió ", C4, " a versió ", ,C5," a ",C7)</f>
        <v>Desplegament Servei de formularis de versió 23.0.0 a versió 23.0.1 a PRE</v>
      </c>
      <c r="J5" s="51"/>
      <c r="K5" s="52"/>
      <c r="L5" s="7"/>
      <c r="M5" s="7"/>
      <c r="N5" s="7"/>
      <c r="O5" s="7"/>
      <c r="P5" s="7"/>
      <c r="Q5" s="7"/>
    </row>
    <row r="6" spans="2:17" ht="21" customHeight="1" x14ac:dyDescent="0.35">
      <c r="B6" s="2" t="s">
        <v>13</v>
      </c>
      <c r="C6" s="24" t="s">
        <v>108</v>
      </c>
      <c r="E6" s="30" t="s">
        <v>14</v>
      </c>
      <c r="F6" s="31"/>
      <c r="H6" s="42" t="s">
        <v>15</v>
      </c>
      <c r="I6" s="43"/>
      <c r="J6" s="56" t="s">
        <v>16</v>
      </c>
      <c r="K6" s="57"/>
      <c r="L6" s="6"/>
      <c r="M6" s="6"/>
      <c r="N6" s="6"/>
      <c r="O6" s="6"/>
      <c r="P6" s="6"/>
      <c r="Q6" s="6"/>
    </row>
    <row r="7" spans="2:17" ht="21" customHeight="1" x14ac:dyDescent="0.35">
      <c r="B7" s="2" t="s">
        <v>17</v>
      </c>
      <c r="C7" s="24" t="s">
        <v>18</v>
      </c>
      <c r="E7" s="4" t="s">
        <v>19</v>
      </c>
      <c r="F7" s="9" t="str">
        <f>TEXT(C8,"dd/mm/aaaa HH:MM:ss")</f>
        <v>18/09/2024 12:00:00</v>
      </c>
      <c r="H7" s="40" t="s">
        <v>20</v>
      </c>
      <c r="I7" s="41"/>
      <c r="J7" s="58"/>
      <c r="K7" s="59"/>
      <c r="L7" s="8"/>
      <c r="M7" s="8"/>
      <c r="N7" s="8"/>
      <c r="O7" s="8"/>
      <c r="P7" s="8"/>
      <c r="Q7" s="8"/>
    </row>
    <row r="8" spans="2:17" ht="21" customHeight="1" thickBot="1" x14ac:dyDescent="0.4">
      <c r="B8" s="2" t="s">
        <v>21</v>
      </c>
      <c r="C8" s="27">
        <v>45553.5</v>
      </c>
      <c r="E8" s="5" t="s">
        <v>22</v>
      </c>
      <c r="F8" s="12" t="str">
        <f>TEXT(C9,"dd/mm/aaaa HH:MM:ss")</f>
        <v>18/09/2024 14:00:00</v>
      </c>
      <c r="H8" s="4" t="s">
        <v>23</v>
      </c>
      <c r="I8" s="10" t="s">
        <v>24</v>
      </c>
      <c r="J8" s="2" t="s">
        <v>25</v>
      </c>
      <c r="K8" s="9" t="s">
        <v>26</v>
      </c>
      <c r="L8" s="8"/>
      <c r="M8" s="8"/>
      <c r="N8" s="8"/>
      <c r="O8" s="8"/>
      <c r="P8" s="8"/>
      <c r="Q8" s="8"/>
    </row>
    <row r="9" spans="2:17" ht="18.649999999999999" customHeight="1" thickBot="1" x14ac:dyDescent="0.4">
      <c r="B9" s="2" t="s">
        <v>27</v>
      </c>
      <c r="C9" s="27">
        <v>45553.583333333336</v>
      </c>
      <c r="H9" s="4" t="s">
        <v>28</v>
      </c>
      <c r="I9" s="10" t="str">
        <f>IF(C13="Codi","CODI",IF(C13="Codi - Script","CODI - SCRIPT","SCRIPT"))</f>
        <v>CODI</v>
      </c>
      <c r="J9" s="4" t="s">
        <v>29</v>
      </c>
      <c r="K9" s="9" t="s">
        <v>30</v>
      </c>
      <c r="L9" s="8"/>
      <c r="M9" s="8"/>
      <c r="N9" s="8"/>
      <c r="O9" s="8"/>
      <c r="P9" s="8"/>
      <c r="Q9" s="8"/>
    </row>
    <row r="10" spans="2:17" ht="20.149999999999999" customHeight="1" thickBot="1" x14ac:dyDescent="0.4">
      <c r="B10" s="2" t="s">
        <v>31</v>
      </c>
      <c r="C10" s="27" t="s">
        <v>83</v>
      </c>
      <c r="E10" s="42" t="s">
        <v>33</v>
      </c>
      <c r="F10" s="43"/>
      <c r="H10" s="5" t="s">
        <v>34</v>
      </c>
      <c r="I10" s="11"/>
      <c r="J10" s="5" t="s">
        <v>35</v>
      </c>
      <c r="K10" s="12" t="s">
        <v>36</v>
      </c>
    </row>
    <row r="11" spans="2:17" ht="18.5" x14ac:dyDescent="0.35">
      <c r="B11" s="2" t="s">
        <v>37</v>
      </c>
      <c r="C11" s="27" t="s">
        <v>38</v>
      </c>
      <c r="E11" s="4" t="s">
        <v>39</v>
      </c>
      <c r="F11" s="9" t="s">
        <v>40</v>
      </c>
      <c r="H11" s="42" t="s">
        <v>41</v>
      </c>
      <c r="I11" s="43"/>
      <c r="J11" s="42" t="s">
        <v>42</v>
      </c>
      <c r="K11" s="43"/>
    </row>
    <row r="12" spans="2:17" ht="21" customHeight="1" x14ac:dyDescent="0.35">
      <c r="B12" s="2" t="s">
        <v>43</v>
      </c>
      <c r="C12" s="27" t="s">
        <v>44</v>
      </c>
      <c r="E12" s="4" t="s">
        <v>45</v>
      </c>
      <c r="F12" s="9" t="s">
        <v>26</v>
      </c>
      <c r="H12" s="2" t="s">
        <v>19</v>
      </c>
      <c r="I12" s="9" t="str">
        <f>TEXT(C8,"dd/mm/aaaa HH:MM:ss")</f>
        <v>18/09/2024 12:00:00</v>
      </c>
      <c r="J12" s="2" t="s">
        <v>12</v>
      </c>
      <c r="K12" s="9" t="s">
        <v>46</v>
      </c>
    </row>
    <row r="13" spans="2:17" ht="21" customHeight="1" thickBot="1" x14ac:dyDescent="0.4">
      <c r="B13" s="19" t="s">
        <v>47</v>
      </c>
      <c r="C13" s="36" t="s">
        <v>48</v>
      </c>
      <c r="E13" s="4" t="s">
        <v>49</v>
      </c>
      <c r="F13" s="10" t="s">
        <v>30</v>
      </c>
      <c r="H13" s="5" t="s">
        <v>22</v>
      </c>
      <c r="I13" s="12" t="str">
        <f>TEXT(C9-10/24/60,"dd/mm/aaaa HH:MM:ss")</f>
        <v>18/09/2024 13:50:00</v>
      </c>
      <c r="J13" s="3" t="s">
        <v>50</v>
      </c>
      <c r="K13" s="12" t="s">
        <v>46</v>
      </c>
    </row>
    <row r="14" spans="2:17" ht="21" customHeight="1" thickBot="1" x14ac:dyDescent="0.4">
      <c r="E14" s="5" t="s">
        <v>51</v>
      </c>
      <c r="F14" s="11" t="s">
        <v>52</v>
      </c>
      <c r="H14" s="47" t="s">
        <v>53</v>
      </c>
      <c r="I14" s="48"/>
      <c r="J14" s="48"/>
      <c r="K14" s="49"/>
    </row>
    <row r="15" spans="2:17" ht="21" customHeight="1" x14ac:dyDescent="0.35">
      <c r="B15" s="35" t="s">
        <v>54</v>
      </c>
      <c r="C15" s="25" t="s">
        <v>55</v>
      </c>
      <c r="H15" s="4" t="s">
        <v>10</v>
      </c>
      <c r="I15" s="53" t="str">
        <f>CONCATENATE("2. ","Comprovació",IF(C7="PRE",""," PRO"))</f>
        <v>2. Comprovació</v>
      </c>
      <c r="J15" s="54"/>
      <c r="K15" s="55"/>
    </row>
    <row r="16" spans="2:17" ht="21" customHeight="1" thickBot="1" x14ac:dyDescent="0.4">
      <c r="B16" s="34" t="s">
        <v>56</v>
      </c>
      <c r="C16" s="9" t="str">
        <f>UPPER(C2)</f>
        <v>JORDI SALVANS RUIZ</v>
      </c>
      <c r="E16" s="73" t="str">
        <f ca="1">IF(C23="Critical","CRQ Critical es NECESARIO llamar al Centro de Control: 93 557 32 23","")</f>
        <v>CRQ Critical es NECESARIO llamar al Centro de Control: 93 557 32 23</v>
      </c>
      <c r="F16" s="73"/>
      <c r="H16" s="29" t="s">
        <v>12</v>
      </c>
      <c r="I16" s="50" t="str">
        <f>CONCATENATE("Comprovació ",C3," de versió ", C4, " a versió ", ,C5," a ",C7)</f>
        <v>Comprovació Servei de formularis de versió 23.0.0 a versió 23.0.1 a PRE</v>
      </c>
      <c r="J16" s="51"/>
      <c r="K16" s="52"/>
    </row>
    <row r="17" spans="2:11" ht="21" customHeight="1" x14ac:dyDescent="0.35">
      <c r="B17" s="32" t="s">
        <v>57</v>
      </c>
      <c r="C17" s="33" t="s">
        <v>58</v>
      </c>
      <c r="E17" s="73"/>
      <c r="F17" s="73"/>
      <c r="H17" s="42" t="s">
        <v>41</v>
      </c>
      <c r="I17" s="69"/>
      <c r="J17" s="42" t="s">
        <v>16</v>
      </c>
      <c r="K17" s="43"/>
    </row>
    <row r="18" spans="2:11" ht="21" customHeight="1" x14ac:dyDescent="0.35">
      <c r="B18" s="37" t="s">
        <v>59</v>
      </c>
      <c r="C18" s="10" t="str">
        <f>IF(C7="PRE","Desplegament CPD IS3 PRE","Desplegament CPD IS3 PRO")</f>
        <v>Desplegament CPD IS3 PRE</v>
      </c>
      <c r="H18" s="75" t="s">
        <v>19</v>
      </c>
      <c r="I18" s="53" t="str">
        <f>TEXT(C9-10/24/60,"dd/mm/aaaa HH:MM:ss")</f>
        <v>18/09/2024 13:50:00</v>
      </c>
      <c r="J18" s="2" t="s">
        <v>25</v>
      </c>
      <c r="K18" s="14" t="s">
        <v>60</v>
      </c>
    </row>
    <row r="19" spans="2:11" ht="21" customHeight="1" x14ac:dyDescent="0.35">
      <c r="B19" s="4" t="s">
        <v>12</v>
      </c>
      <c r="C19" s="9" t="str">
        <f>CONCATENATE("Desplegament ",C3," de versió ", C4, " a versió ", ,C5," a ",C7)</f>
        <v>Desplegament Servei de formularis de versió 23.0.0 a versió 23.0.1 a PRE</v>
      </c>
      <c r="H19" s="75"/>
      <c r="I19" s="53"/>
      <c r="J19" s="4" t="s">
        <v>29</v>
      </c>
      <c r="K19" s="17" t="s">
        <v>61</v>
      </c>
    </row>
    <row r="20" spans="2:11" ht="24" customHeight="1" x14ac:dyDescent="0.35">
      <c r="B20" s="4" t="s">
        <v>50</v>
      </c>
      <c r="C20" s="28" t="str">
        <f>CONCATENATE(IF(C13="Codi","Aquesta versió incorpora ","Aquest script "),C6)</f>
        <v>Aquesta versió incorpora correccions de la versió 23.</v>
      </c>
      <c r="E20" t="s">
        <v>62</v>
      </c>
      <c r="F20" s="38">
        <f ca="1">NOW()</f>
        <v>45551.675754282405</v>
      </c>
      <c r="H20" s="63" t="s">
        <v>22</v>
      </c>
      <c r="I20" s="60" t="str">
        <f>TEXT(C9,"dd/mm/aaaa HH:MM:ss")</f>
        <v>18/09/2024 14:00:00</v>
      </c>
      <c r="J20" s="4" t="s">
        <v>35</v>
      </c>
      <c r="K20" s="17" t="s">
        <v>63</v>
      </c>
    </row>
    <row r="21" spans="2:11" ht="21" customHeight="1" thickBot="1" x14ac:dyDescent="0.4">
      <c r="B21" s="4" t="s">
        <v>64</v>
      </c>
      <c r="C21" s="9" t="str">
        <f>IF(C12="No","Normal","Emergency")</f>
        <v>Normal</v>
      </c>
      <c r="D21" s="7"/>
      <c r="E21" s="7"/>
      <c r="F21" s="7"/>
      <c r="H21" s="72"/>
      <c r="I21" s="65"/>
      <c r="J21" s="19" t="s">
        <v>65</v>
      </c>
      <c r="K21" s="15" t="str">
        <f>UPPER(C2)</f>
        <v>JORDI SALVANS RUIZ</v>
      </c>
    </row>
    <row r="22" spans="2:11" ht="21" customHeight="1" x14ac:dyDescent="0.35">
      <c r="B22" s="4" t="s">
        <v>66</v>
      </c>
      <c r="C22" s="9" t="str">
        <f>IF((C10="Amb tall de servei")*AND(C11="més de 1000"),"Extensive/Widespread",IF((C10="Amb tall de servei")*AND(C11="entre 100 i 1000"),"Significant/large",IF((C10="Degradació de Servei")*AND(C11="més de 1000"),"Significant/large",IF((C10="Amb tall de servei")*AND(C11="menys de 100"),"Moderate/Limited",IF((C10="Degradació de Servei")*AND(C11="entre 100 i 1000"),"Moderate/Limited",IF((C10="Degradació de Servei")*AND(C12="menys de 100"),"Minor/Localized","Minor/Localized"))))))</f>
        <v>Moderate/Limited</v>
      </c>
      <c r="D22" s="6"/>
      <c r="E22" s="7"/>
      <c r="F22" s="39">
        <f ca="1">SUM(F20-C8)</f>
        <v>-1.8242457175947493</v>
      </c>
      <c r="H22" s="66" t="s">
        <v>67</v>
      </c>
      <c r="I22" s="67"/>
      <c r="J22" s="67"/>
      <c r="K22" s="68"/>
    </row>
    <row r="23" spans="2:11" ht="21" customHeight="1" x14ac:dyDescent="0.35">
      <c r="B23" s="4" t="s">
        <v>68</v>
      </c>
      <c r="C23" s="9" t="str">
        <f ca="1">IF((C8-F20)&lt;2, "Critical",IF(((C8-F20)&gt;2)*AND(C22="Significant/large"), "High",IF(((C8-F20)&gt;2)*AND(C22="Moderate/Limited"), "Medium",IF(((C8-F20)&gt;2)*AND(C22="Minor/Localized"), "Low","ERROR"))))</f>
        <v>Critical</v>
      </c>
      <c r="D23" s="8"/>
      <c r="F23" s="8"/>
      <c r="H23" s="4" t="s">
        <v>10</v>
      </c>
      <c r="I23" s="53" t="str">
        <f>CONCATENATE("3. ","Marxa enrere",IF(C7="PRE",""," PRO"))</f>
        <v>3. Marxa enrere</v>
      </c>
      <c r="J23" s="54"/>
      <c r="K23" s="55"/>
    </row>
    <row r="24" spans="2:11" ht="21" customHeight="1" thickBot="1" x14ac:dyDescent="0.4">
      <c r="B24" s="4" t="s">
        <v>69</v>
      </c>
      <c r="C24" s="9" t="str">
        <f ca="1">C23</f>
        <v>Critical</v>
      </c>
      <c r="D24" s="8"/>
      <c r="F24" s="8"/>
      <c r="H24" s="29" t="s">
        <v>12</v>
      </c>
      <c r="I24" s="60" t="str">
        <f>CONCATENATE("Marxa enrere ",C3," de versió ", C4, " a versió ", ,C5," a ",C7)</f>
        <v>Marxa enrere Servei de formularis de versió 23.0.0 a versió 23.0.1 a PRE</v>
      </c>
      <c r="J24" s="51"/>
      <c r="K24" s="52"/>
    </row>
    <row r="25" spans="2:11" ht="21" customHeight="1" x14ac:dyDescent="0.35">
      <c r="B25" s="4" t="s">
        <v>70</v>
      </c>
      <c r="C25" s="9" t="str">
        <f>IF(C7="PRE","Risk Level 1","Risk Level 3")</f>
        <v>Risk Level 1</v>
      </c>
      <c r="D25" s="8"/>
      <c r="F25" s="8"/>
      <c r="H25" s="70" t="s">
        <v>41</v>
      </c>
      <c r="I25" s="71"/>
      <c r="J25" s="69" t="s">
        <v>16</v>
      </c>
      <c r="K25" s="43"/>
    </row>
    <row r="26" spans="2:11" ht="21" customHeight="1" thickBot="1" x14ac:dyDescent="0.4">
      <c r="B26" s="5" t="s">
        <v>71</v>
      </c>
      <c r="C26" s="12" t="s">
        <v>72</v>
      </c>
      <c r="D26" s="6"/>
      <c r="F26" s="6"/>
      <c r="H26" s="63" t="s">
        <v>19</v>
      </c>
      <c r="I26" s="61" t="str">
        <f>TEXT(C9,"dd/mm/aaaa HH:MM:ss")</f>
        <v>18/09/2024 14:00:00</v>
      </c>
      <c r="J26" s="2" t="s">
        <v>25</v>
      </c>
      <c r="K26" s="14" t="s">
        <v>60</v>
      </c>
    </row>
    <row r="27" spans="2:11" ht="21" customHeight="1" thickBot="1" x14ac:dyDescent="0.4">
      <c r="D27" s="8"/>
      <c r="F27" s="8"/>
      <c r="H27" s="64"/>
      <c r="I27" s="74"/>
      <c r="J27" s="4" t="s">
        <v>29</v>
      </c>
      <c r="K27" s="17" t="s">
        <v>61</v>
      </c>
    </row>
    <row r="28" spans="2:11" ht="21" customHeight="1" x14ac:dyDescent="0.35">
      <c r="B28" s="42" t="s">
        <v>15</v>
      </c>
      <c r="C28" s="43"/>
      <c r="D28" s="16"/>
      <c r="E28" s="16"/>
      <c r="F28" s="16"/>
      <c r="H28" s="63" t="s">
        <v>22</v>
      </c>
      <c r="I28" s="61"/>
      <c r="J28" s="4" t="s">
        <v>35</v>
      </c>
      <c r="K28" s="17" t="s">
        <v>63</v>
      </c>
    </row>
    <row r="29" spans="2:11" ht="21" customHeight="1" thickBot="1" x14ac:dyDescent="0.4">
      <c r="B29" s="40" t="s">
        <v>20</v>
      </c>
      <c r="C29" s="41"/>
      <c r="H29" s="72"/>
      <c r="I29" s="62"/>
      <c r="J29" s="18" t="s">
        <v>65</v>
      </c>
      <c r="K29" s="11" t="str">
        <f>UPPER(C2)</f>
        <v>JORDI SALVANS RUIZ</v>
      </c>
    </row>
    <row r="30" spans="2:11" ht="19" customHeight="1" x14ac:dyDescent="0.35">
      <c r="B30" s="4" t="s">
        <v>23</v>
      </c>
      <c r="C30" s="10" t="s">
        <v>24</v>
      </c>
    </row>
    <row r="31" spans="2:11" ht="22.5" customHeight="1" x14ac:dyDescent="0.35">
      <c r="B31" s="4" t="s">
        <v>28</v>
      </c>
      <c r="C31" s="10" t="str">
        <f>IF(C13="Codi","CODI",IF(C13="Codi - Script","CODI - SCRIPT","SCRIPT"))</f>
        <v>CODI</v>
      </c>
    </row>
    <row r="32" spans="2:11" x14ac:dyDescent="0.35">
      <c r="B32" s="4" t="s">
        <v>73</v>
      </c>
      <c r="C32" s="10" t="str">
        <f>IF(C7="PRE","Pre-producció","Producció")</f>
        <v>Pre-producció</v>
      </c>
    </row>
    <row r="33" spans="2:3" x14ac:dyDescent="0.35">
      <c r="B33" s="34" t="s">
        <v>74</v>
      </c>
      <c r="C33" s="10" t="str">
        <f>IF(C13="Codi",IF(C7="PRE","SENSE TALL DE SERVEI","TALL DE SERVEI"),"SENSE TALL DE SERVEI")</f>
        <v>SENSE TALL DE SERVEI</v>
      </c>
    </row>
    <row r="34" spans="2:3" x14ac:dyDescent="0.35">
      <c r="B34" s="40" t="s">
        <v>75</v>
      </c>
      <c r="C34" s="41"/>
    </row>
    <row r="35" spans="2:3" ht="15" thickBot="1" x14ac:dyDescent="0.4">
      <c r="B35" s="19" t="s">
        <v>76</v>
      </c>
      <c r="C35" s="12" t="str">
        <f>IF((C10="Amb tall de servei")*AND(C7="PRE"),"No té afectació al no ser un entorn productiu",IF((C10="Amb tall de servei")*AND(C7="PRO"),"El tall de servei no té afectació pels usuaris ja que es realitza fora del seu horari de connexió.",IF((C10="Sense tall de servei"),"No té afectació al no haver-hi un tall de servei", "No te afectació")))</f>
        <v>No té afectació al no ser un entorn productiu</v>
      </c>
    </row>
    <row r="37" spans="2:3" x14ac:dyDescent="0.35">
      <c r="B37" s="6"/>
    </row>
    <row r="38" spans="2:3" x14ac:dyDescent="0.35">
      <c r="B38" s="6"/>
    </row>
    <row r="39" spans="2:3" x14ac:dyDescent="0.35">
      <c r="B39" s="6"/>
    </row>
  </sheetData>
  <sheetProtection sheet="1" objects="1" scenarios="1"/>
  <dataConsolidate/>
  <mergeCells count="33">
    <mergeCell ref="B29:C29"/>
    <mergeCell ref="H20:H21"/>
    <mergeCell ref="E16:F17"/>
    <mergeCell ref="I26:I27"/>
    <mergeCell ref="H18:H19"/>
    <mergeCell ref="H28:H29"/>
    <mergeCell ref="E10:F10"/>
    <mergeCell ref="H26:H27"/>
    <mergeCell ref="I18:I19"/>
    <mergeCell ref="I20:I21"/>
    <mergeCell ref="H22:K22"/>
    <mergeCell ref="I23:K23"/>
    <mergeCell ref="I15:K15"/>
    <mergeCell ref="J17:K17"/>
    <mergeCell ref="H17:I17"/>
    <mergeCell ref="H25:I25"/>
    <mergeCell ref="J25:K25"/>
    <mergeCell ref="B34:C34"/>
    <mergeCell ref="B28:C28"/>
    <mergeCell ref="H2:K2"/>
    <mergeCell ref="E2:F2"/>
    <mergeCell ref="J11:K11"/>
    <mergeCell ref="H11:I11"/>
    <mergeCell ref="H3:K3"/>
    <mergeCell ref="I5:K5"/>
    <mergeCell ref="H7:I7"/>
    <mergeCell ref="I4:K4"/>
    <mergeCell ref="H6:I6"/>
    <mergeCell ref="J6:K7"/>
    <mergeCell ref="I24:K24"/>
    <mergeCell ref="I16:K16"/>
    <mergeCell ref="I28:I29"/>
    <mergeCell ref="H14:K1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Llistes!$A$2:$A$3</xm:f>
          </x14:formula1>
          <xm:sqref>C7</xm:sqref>
        </x14:dataValidation>
        <x14:dataValidation type="list" allowBlank="1" showInputMessage="1" showErrorMessage="1" xr:uid="{00000000-0002-0000-0000-000001000000}">
          <x14:formula1>
            <xm:f>Llistes!$C$2:$C$11</xm:f>
          </x14:formula1>
          <xm:sqref>C3</xm:sqref>
        </x14:dataValidation>
        <x14:dataValidation type="list" allowBlank="1" showInputMessage="1" showErrorMessage="1" xr:uid="{00000000-0002-0000-0000-000002000000}">
          <x14:formula1>
            <xm:f>Llistes!$E$2:$E$4</xm:f>
          </x14:formula1>
          <xm:sqref>C13</xm:sqref>
        </x14:dataValidation>
        <x14:dataValidation type="list" allowBlank="1" showInputMessage="1" showErrorMessage="1" xr:uid="{2E9BCD91-C7FD-4491-9470-73E035C9AFEC}">
          <x14:formula1>
            <xm:f>Llistes!$G$2:$G$4</xm:f>
          </x14:formula1>
          <xm:sqref>C10</xm:sqref>
        </x14:dataValidation>
        <x14:dataValidation type="list" allowBlank="1" showInputMessage="1" showErrorMessage="1" xr:uid="{C253B49C-B19A-4D59-9C93-CA326DE06B20}">
          <x14:formula1>
            <xm:f>Llistes!$I$2:$I$4</xm:f>
          </x14:formula1>
          <xm:sqref>C11</xm:sqref>
        </x14:dataValidation>
        <x14:dataValidation type="list" allowBlank="1" showInputMessage="1" showErrorMessage="1" xr:uid="{24365E51-B1B1-4DC2-A198-68D7C077A844}">
          <x14:formula1>
            <xm:f>Llistes!$M$2:$M$3</xm:f>
          </x14:formula1>
          <xm:sqref>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O11"/>
  <sheetViews>
    <sheetView workbookViewId="0">
      <selection activeCell="E4" sqref="E4"/>
    </sheetView>
  </sheetViews>
  <sheetFormatPr baseColWidth="10" defaultColWidth="9.1796875" defaultRowHeight="14.5" x14ac:dyDescent="0.35"/>
  <cols>
    <col min="1" max="1" width="16.7265625" customWidth="1"/>
    <col min="2" max="2" width="1.54296875" customWidth="1"/>
    <col min="3" max="3" width="26.26953125" customWidth="1"/>
    <col min="4" max="4" width="1.54296875" customWidth="1"/>
    <col min="5" max="5" width="23.81640625" customWidth="1"/>
    <col min="6" max="6" width="1.81640625" customWidth="1"/>
    <col min="7" max="7" width="23.81640625" customWidth="1"/>
    <col min="8" max="8" width="1.81640625" customWidth="1"/>
    <col min="9" max="9" width="23.81640625" customWidth="1"/>
    <col min="10" max="10" width="1.81640625" customWidth="1"/>
    <col min="11" max="11" width="23.81640625" customWidth="1"/>
    <col min="12" max="12" width="1.54296875" customWidth="1"/>
    <col min="13" max="13" width="23.81640625" customWidth="1"/>
    <col min="14" max="14" width="1.81640625" customWidth="1"/>
    <col min="15" max="15" width="80.54296875" bestFit="1" customWidth="1"/>
  </cols>
  <sheetData>
    <row r="1" spans="1:15" x14ac:dyDescent="0.35">
      <c r="A1" t="s">
        <v>77</v>
      </c>
      <c r="C1" t="s">
        <v>78</v>
      </c>
      <c r="E1" t="s">
        <v>79</v>
      </c>
      <c r="G1" t="s">
        <v>80</v>
      </c>
      <c r="I1" t="s">
        <v>37</v>
      </c>
      <c r="K1" t="s">
        <v>66</v>
      </c>
      <c r="M1" t="s">
        <v>81</v>
      </c>
      <c r="O1" t="s">
        <v>76</v>
      </c>
    </row>
    <row r="2" spans="1:15" x14ac:dyDescent="0.35">
      <c r="A2" t="s">
        <v>18</v>
      </c>
      <c r="C2" t="s">
        <v>82</v>
      </c>
      <c r="E2" t="s">
        <v>48</v>
      </c>
      <c r="G2" s="8" t="s">
        <v>83</v>
      </c>
      <c r="I2" s="8" t="s">
        <v>84</v>
      </c>
      <c r="K2" t="s">
        <v>85</v>
      </c>
      <c r="M2" t="s">
        <v>86</v>
      </c>
      <c r="O2" t="s">
        <v>87</v>
      </c>
    </row>
    <row r="3" spans="1:15" x14ac:dyDescent="0.35">
      <c r="A3" t="s">
        <v>88</v>
      </c>
      <c r="C3" t="s">
        <v>89</v>
      </c>
      <c r="E3" t="s">
        <v>90</v>
      </c>
      <c r="G3" t="s">
        <v>32</v>
      </c>
      <c r="I3" t="s">
        <v>91</v>
      </c>
      <c r="K3" t="s">
        <v>92</v>
      </c>
      <c r="M3" t="s">
        <v>44</v>
      </c>
      <c r="O3" t="s">
        <v>93</v>
      </c>
    </row>
    <row r="4" spans="1:15" x14ac:dyDescent="0.35">
      <c r="C4" t="s">
        <v>94</v>
      </c>
      <c r="E4" t="s">
        <v>95</v>
      </c>
      <c r="G4" s="8" t="s">
        <v>96</v>
      </c>
      <c r="I4" s="8" t="s">
        <v>38</v>
      </c>
      <c r="K4" t="s">
        <v>97</v>
      </c>
      <c r="O4" t="s">
        <v>98</v>
      </c>
    </row>
    <row r="5" spans="1:15" x14ac:dyDescent="0.35">
      <c r="C5" t="s">
        <v>99</v>
      </c>
      <c r="K5" t="s">
        <v>100</v>
      </c>
    </row>
    <row r="6" spans="1:15" x14ac:dyDescent="0.35">
      <c r="C6" t="s">
        <v>5</v>
      </c>
    </row>
    <row r="7" spans="1:15" x14ac:dyDescent="0.35">
      <c r="C7" t="s">
        <v>101</v>
      </c>
    </row>
    <row r="8" spans="1:15" x14ac:dyDescent="0.35">
      <c r="C8" t="s">
        <v>102</v>
      </c>
    </row>
    <row r="9" spans="1:15" x14ac:dyDescent="0.35">
      <c r="C9" t="s">
        <v>103</v>
      </c>
    </row>
    <row r="10" spans="1:15" x14ac:dyDescent="0.35">
      <c r="C10" t="s">
        <v>104</v>
      </c>
    </row>
    <row r="11" spans="1:15" x14ac:dyDescent="0.35">
      <c r="C11" t="s">
        <v>105</v>
      </c>
    </row>
  </sheetData>
  <sheetProtection sheet="1" objects="1" scenarios="1"/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899aaae-c33a-4237-b0c8-627179c1dcff" xsi:nil="true"/>
    <lcf76f155ced4ddcb4097134ff3c332f xmlns="fa6f8b3e-4ede-401a-968f-650a43ede36d">
      <Terms xmlns="http://schemas.microsoft.com/office/infopath/2007/PartnerControls"/>
    </lcf76f155ced4ddcb4097134ff3c332f>
    <_Flow_SignoffStatus xmlns="fa6f8b3e-4ede-401a-968f-650a43ede36d" xsi:nil="true"/>
    <metadades xmlns="fa6f8b3e-4ede-401a-968f-650a43ede3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949B8E3D7CFB4A8544F9153BB11D07" ma:contentTypeVersion="30" ma:contentTypeDescription="Crear nuevo documento." ma:contentTypeScope="" ma:versionID="300e6edba6bb636cf9a38a3a8118081b">
  <xsd:schema xmlns:xsd="http://www.w3.org/2001/XMLSchema" xmlns:xs="http://www.w3.org/2001/XMLSchema" xmlns:p="http://schemas.microsoft.com/office/2006/metadata/properties" xmlns:ns2="fa6f8b3e-4ede-401a-968f-650a43ede36d" xmlns:ns3="a899aaae-c33a-4237-b0c8-627179c1dcff" targetNamespace="http://schemas.microsoft.com/office/2006/metadata/properties" ma:root="true" ma:fieldsID="a37905eea75ef20805e94818335121a2" ns2:_="" ns3:_="">
    <xsd:import namespace="fa6f8b3e-4ede-401a-968f-650a43ede36d"/>
    <xsd:import namespace="a899aaae-c33a-4237-b0c8-627179c1dc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tadad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6f8b3e-4ede-401a-968f-650a43ede3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1f724228-b53e-4445-b65b-0264c72b66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3" nillable="true" ma:displayName="Estado de aprobación" ma:internalName="Estado_x0020_de_x0020_aprobaci_x00f3_n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tadades" ma:index="27" nillable="true" ma:displayName="metadades" ma:format="Dropdown" ma:internalName="metadades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DASIN"/>
                        <xsd:enumeration value="Configuració"/>
                        <xsd:enumeration value="Proves"/>
                        <xsd:enumeration value="EspaiDoc"/>
                        <xsd:enumeration value="meta_DASIN"/>
                        <xsd:enumeration value="Opción 6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99aaae-c33a-4237-b0c8-627179c1dcf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7bbf659-7a46-431a-a90f-ecb442a60bb2}" ma:internalName="TaxCatchAll" ma:showField="CatchAllData" ma:web="a899aaae-c33a-4237-b0c8-627179c1dc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90F1CC-0E8F-4423-AF69-429463548959}">
  <ds:schemaRefs>
    <ds:schemaRef ds:uri="http://schemas.microsoft.com/office/2006/metadata/properties"/>
    <ds:schemaRef ds:uri="http://schemas.microsoft.com/office/infopath/2007/PartnerControls"/>
    <ds:schemaRef ds:uri="a899aaae-c33a-4237-b0c8-627179c1dcff"/>
    <ds:schemaRef ds:uri="fa6f8b3e-4ede-401a-968f-650a43ede36d"/>
  </ds:schemaRefs>
</ds:datastoreItem>
</file>

<file path=customXml/itemProps2.xml><?xml version="1.0" encoding="utf-8"?>
<ds:datastoreItem xmlns:ds="http://schemas.openxmlformats.org/officeDocument/2006/customXml" ds:itemID="{09F39723-40AB-4FF7-9142-20FD993925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3E6846-447F-4337-A0F2-37C5034B6BB7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6B3587FE-0D2F-483E-BCA5-0FCDB7AFFB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6f8b3e-4ede-401a-968f-650a43ede36d"/>
    <ds:schemaRef ds:uri="a899aaae-c33a-4237-b0c8-627179c1dc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Principal</vt:lpstr>
      <vt:lpstr>Llistes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2024-09-16T14:13:09Z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0x010100E7949B8E3D7CFB4A8544F9153BB11D07</vt:lpwstr>
  </property>
  <property fmtid="{D5CDD505-2E9C-101B-9397-08002B2CF9AE}" pid="3" name="MediaServiceImageTags">
    <vt:lpwstr/>
  </property>
</Properties>
</file>